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TRLR\Everyone\ERP HR Team\EPAF Training Documents\Summer EPAFs\2022\WEB\"/>
    </mc:Choice>
  </mc:AlternateContent>
  <bookViews>
    <workbookView xWindow="-105" yWindow="-105" windowWidth="23250" windowHeight="12570" tabRatio="488" activeTab="1"/>
  </bookViews>
  <sheets>
    <sheet name="Pay Template" sheetId="3" r:id="rId1"/>
    <sheet name="Contract" sheetId="9" r:id="rId2"/>
  </sheets>
  <definedNames>
    <definedName name="_xlnm.Print_Titles" localSheetId="0">'Pay Template'!$1:$2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9" l="1"/>
  <c r="E21" i="9"/>
  <c r="F21" i="9"/>
  <c r="D20" i="9"/>
  <c r="E20" i="9"/>
  <c r="F20" i="9"/>
  <c r="C20" i="9"/>
  <c r="C21" i="9"/>
  <c r="B21" i="9"/>
  <c r="B20" i="9"/>
  <c r="F14" i="3"/>
  <c r="B19" i="9" l="1"/>
  <c r="B18" i="9"/>
  <c r="B17" i="9"/>
  <c r="F16" i="9"/>
  <c r="E16" i="9"/>
  <c r="D16" i="9"/>
  <c r="C16" i="9"/>
  <c r="M15" i="9"/>
  <c r="B11" i="9"/>
  <c r="H11" i="9" s="1"/>
  <c r="B10" i="9"/>
  <c r="I10" i="9" s="1"/>
  <c r="B9" i="9"/>
  <c r="J9" i="9" s="1"/>
  <c r="B8" i="9"/>
  <c r="G8" i="9" s="1"/>
  <c r="B7" i="9"/>
  <c r="H7" i="9" s="1"/>
  <c r="J6" i="9"/>
  <c r="I6" i="9"/>
  <c r="H6" i="9"/>
  <c r="G6" i="9"/>
  <c r="F6" i="9"/>
  <c r="E6" i="9"/>
  <c r="D6" i="9"/>
  <c r="C6" i="9"/>
  <c r="M3" i="9"/>
  <c r="F17" i="9" l="1"/>
  <c r="E18" i="9"/>
  <c r="D19" i="9"/>
  <c r="H9" i="9"/>
  <c r="C9" i="9"/>
  <c r="D8" i="9"/>
  <c r="E8" i="9"/>
  <c r="I11" i="9"/>
  <c r="H8" i="9"/>
  <c r="I8" i="9"/>
  <c r="D17" i="9"/>
  <c r="E19" i="9"/>
  <c r="C17" i="9"/>
  <c r="E7" i="9"/>
  <c r="G9" i="9"/>
  <c r="E11" i="9"/>
  <c r="I7" i="9"/>
  <c r="D9" i="9"/>
  <c r="F10" i="9"/>
  <c r="F7" i="9"/>
  <c r="J11" i="9"/>
  <c r="C7" i="9"/>
  <c r="G7" i="9"/>
  <c r="F8" i="9"/>
  <c r="J8" i="9"/>
  <c r="E9" i="9"/>
  <c r="I9" i="9"/>
  <c r="D10" i="9"/>
  <c r="H10" i="9"/>
  <c r="C11" i="9"/>
  <c r="G11" i="9"/>
  <c r="E17" i="9"/>
  <c r="D18" i="9"/>
  <c r="C19" i="9"/>
  <c r="J10" i="9"/>
  <c r="F18" i="9"/>
  <c r="J7" i="9"/>
  <c r="C10" i="9"/>
  <c r="G10" i="9"/>
  <c r="F11" i="9"/>
  <c r="C18" i="9"/>
  <c r="F19" i="9"/>
  <c r="D7" i="9"/>
  <c r="C8" i="9"/>
  <c r="F9" i="9"/>
  <c r="E10" i="9"/>
  <c r="D11" i="9"/>
  <c r="C15" i="3"/>
  <c r="C13" i="3"/>
  <c r="C12" i="3"/>
  <c r="F18" i="3" l="1"/>
  <c r="E18" i="3"/>
  <c r="E14" i="3"/>
  <c r="B18" i="3" l="1"/>
  <c r="B14" i="3"/>
  <c r="C14" i="3" s="1"/>
  <c r="D18" i="3"/>
  <c r="D14" i="3"/>
  <c r="C18" i="3"/>
  <c r="J5" i="3" l="1"/>
  <c r="I5" i="3"/>
  <c r="H5" i="3" l="1"/>
  <c r="U5" i="3" l="1"/>
  <c r="E5" i="3"/>
  <c r="G5" i="3" s="1"/>
  <c r="K5" i="3"/>
  <c r="N5" i="3" s="1"/>
  <c r="F5" i="3" l="1"/>
  <c r="D5" i="3"/>
  <c r="C5" i="3"/>
  <c r="O5" i="3"/>
  <c r="L5" i="3"/>
  <c r="M5" i="3"/>
</calcChain>
</file>

<file path=xl/sharedStrings.xml><?xml version="1.0" encoding="utf-8"?>
<sst xmlns="http://schemas.openxmlformats.org/spreadsheetml/2006/main" count="111" uniqueCount="94">
  <si>
    <t>Summer Semester</t>
  </si>
  <si>
    <t>Faculty  Member</t>
  </si>
  <si>
    <t xml:space="preserve">   See above 7.5% and 15% pay columns   </t>
  </si>
  <si>
    <t>SALARY CALCULATIONS / ENROLLMENT NUMBERS</t>
  </si>
  <si>
    <t>End Job Assignment PAF Effective Date:</t>
  </si>
  <si>
    <t>IMPORTANT TO SHOW CALCULATIONS AND ENROLLMENT NUMBER IN COMMENTS SECTION.</t>
  </si>
  <si>
    <t>Summer Term Dates:</t>
  </si>
  <si>
    <t>Query Date:</t>
  </si>
  <si>
    <t>Job Change Reason:</t>
  </si>
  <si>
    <t xml:space="preserve">Summer Assignment </t>
  </si>
  <si>
    <t>Calendars:</t>
  </si>
  <si>
    <t>1SS Pay</t>
  </si>
  <si>
    <t>2SS Pay</t>
  </si>
  <si>
    <t xml:space="preserve"> 6 cr hrs/ 
15% of Base</t>
  </si>
  <si>
    <t>EPAF#/Comments</t>
  </si>
  <si>
    <t xml:space="preserve">Job Begin Date  </t>
  </si>
  <si>
    <t>PAF Effective Date:</t>
  </si>
  <si>
    <t>Personnel Date:</t>
  </si>
  <si>
    <t>**This date must be the first day of the next pay period so that it does not prorate the pay</t>
  </si>
  <si>
    <t>Banner Position numbers</t>
  </si>
  <si>
    <t>*If there is a current value leave the new value blank.  If there is no current value, use the PAF Effective Date (see below).</t>
  </si>
  <si>
    <t xml:space="preserve">First Summer &amp; Second Summer:  </t>
  </si>
  <si>
    <t>Full load = 6 hours; AY base x 15%.</t>
  </si>
  <si>
    <t>Less than full load; AY base x 15% x hours taught / 6 credit hours (see below).</t>
  </si>
  <si>
    <t>Example:  $50,000 x 15% x 3 (hours taught) / 6 (full load) = $3,750.00</t>
  </si>
  <si>
    <t xml:space="preserve">Summer Semester:  </t>
  </si>
  <si>
    <t>Full load = 12 hours; AY base x 30%.</t>
  </si>
  <si>
    <t>Less than full load; AY base x 30% x hours taught / 12 credit hours (see below).</t>
  </si>
  <si>
    <t>Example:  $50,000 x 30% x 3 (hours taught) / 12 (full load) = $3,750.00</t>
  </si>
  <si>
    <t xml:space="preserve">Fully-enrolled:  </t>
  </si>
  <si>
    <t>10 undergrad; 6 grad</t>
  </si>
  <si>
    <t xml:space="preserve">Under-enrolled:  </t>
  </si>
  <si>
    <t>(15% for a 6 credit hour load).</t>
  </si>
  <si>
    <t xml:space="preserve">Note:  </t>
  </si>
  <si>
    <t>Process fully-enrolled courses and under-enrolled courses on the same EPAF.</t>
  </si>
  <si>
    <t>Under the Add Additional Earnings section you will add separate lines using earnings code 365-Summer Classroom Pay for fully-enrolled and 062-Negotiated Contract Pay for under-enrolled.</t>
  </si>
  <si>
    <t>Total Summer Pay</t>
  </si>
  <si>
    <t>S1 Pay</t>
  </si>
  <si>
    <t>S2 Pay</t>
  </si>
  <si>
    <t>Daily Rate       (160 days)</t>
  </si>
  <si>
    <t>SS Pay</t>
  </si>
  <si>
    <t>Banner FOAP Account #</t>
  </si>
  <si>
    <t>Employee Type/Class</t>
  </si>
  <si>
    <t>AY/FY                       Base Salary</t>
  </si>
  <si>
    <t>Faculty Member Name</t>
  </si>
  <si>
    <t>Enter your department's Summer Position Numbers in these fields</t>
  </si>
  <si>
    <t>Effective Date in Additional Earning Section:</t>
  </si>
  <si>
    <t>End Date in Additional Earnings Section:</t>
  </si>
  <si>
    <t xml:space="preserve">  3 cr hrs/
 7.5 % of Base</t>
  </si>
  <si>
    <t>F6</t>
  </si>
  <si>
    <t xml:space="preserve">S1 pay limit Extended Term (12 weeks) </t>
  </si>
  <si>
    <t xml:space="preserve">S2 pay limit       Pre-Term                     (1 week)     </t>
  </si>
  <si>
    <t>TM if a Professional employee</t>
  </si>
  <si>
    <t>Pay from DOSL Contract Schedule tab, NOT to exceed 7.5% of salary for a 3 credit hour course</t>
  </si>
  <si>
    <t>SUMMER EPAF:  Approval Categories:  Summer 1, SS1107; Summer 2, SS2107 and Summer Full Semester, SSM107</t>
  </si>
  <si>
    <t>2 cr hrs/
5% of Base</t>
  </si>
  <si>
    <t>4 cr hrs/
10% of Base</t>
  </si>
  <si>
    <t>5 cr hrs/
12.5% of Base</t>
  </si>
  <si>
    <t>1 cr hr/
2.5% of Base</t>
  </si>
  <si>
    <t>9 cr hrs/
22.5% of Base</t>
  </si>
  <si>
    <t>12 cr hrs/
30% of Base</t>
  </si>
  <si>
    <t>First Summer 21</t>
  </si>
  <si>
    <t>Second Summer 22</t>
  </si>
  <si>
    <t>Extended Term S1</t>
  </si>
  <si>
    <t xml:space="preserve">Pre-Term S2 </t>
  </si>
  <si>
    <t>SCHEDULE OF PAY FOR CONTRACT CLASSES</t>
  </si>
  <si>
    <t>UNDERGRAD CREDIT</t>
  </si>
  <si>
    <t>NUMBER OF STUDENTS</t>
  </si>
  <si>
    <t>HOURS PER CLASS</t>
  </si>
  <si>
    <t>2</t>
  </si>
  <si>
    <t>3</t>
  </si>
  <si>
    <t>4</t>
  </si>
  <si>
    <t>5</t>
  </si>
  <si>
    <t>6</t>
  </si>
  <si>
    <t>7</t>
  </si>
  <si>
    <t>8</t>
  </si>
  <si>
    <t>9</t>
  </si>
  <si>
    <t xml:space="preserve">GRADUATE CREDIT </t>
  </si>
  <si>
    <t xml:space="preserve">2022 - Summer Pay </t>
  </si>
  <si>
    <t>SUMMER 2022</t>
  </si>
  <si>
    <t>1SS pay limit 
(5 weeks-    
35 days)</t>
  </si>
  <si>
    <t>2SS pay limit
(5 weeks - 
35 days)</t>
  </si>
  <si>
    <t>5/29/2022*</t>
  </si>
  <si>
    <t>5/16 - 7/22/2022</t>
  </si>
  <si>
    <t>7/24/2022**</t>
  </si>
  <si>
    <t>6/26/2022**</t>
  </si>
  <si>
    <t>5/16 - 6/17/2021</t>
  </si>
  <si>
    <t>6/26/2022*</t>
  </si>
  <si>
    <t>6/20 - 7/22/2022</t>
  </si>
  <si>
    <t>5/15/2022*</t>
  </si>
  <si>
    <t>5/9 - 7/28/2022</t>
  </si>
  <si>
    <t>8/7/2022**</t>
  </si>
  <si>
    <t>5/8 - 5/15/2022</t>
  </si>
  <si>
    <t>5/29/2022**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</si>
</sst>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4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4.95"/>
      <color theme="10"/>
      <name val="Calibri"/>
      <family val="2"/>
    </font>
    <font>
      <b/>
      <sz val="20"/>
      <color rgb="FF3F3F76"/>
      <name val="Calibri"/>
      <family val="2"/>
      <scheme val="minor"/>
    </font>
    <font>
      <sz val="10"/>
      <name val="Arial"/>
      <family val="2"/>
    </font>
    <font>
      <b/>
      <sz val="16"/>
      <color rgb="FF3F3F76"/>
      <name val="Calibri"/>
      <family val="2"/>
      <scheme val="minor"/>
    </font>
    <font>
      <sz val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 style="thin">
        <color indexed="64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4" fillId="2" borderId="1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9" applyNumberFormat="0" applyAlignment="0" applyProtection="0"/>
    <xf numFmtId="0" fontId="17" fillId="6" borderId="1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2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127"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/>
    <xf numFmtId="0" fontId="7" fillId="2" borderId="1" xfId="1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vertical="center"/>
    </xf>
    <xf numFmtId="164" fontId="8" fillId="0" borderId="4" xfId="0" applyNumberFormat="1" applyFont="1" applyBorder="1"/>
    <xf numFmtId="0" fontId="32" fillId="0" borderId="0" xfId="0" applyFont="1"/>
    <xf numFmtId="0" fontId="8" fillId="0" borderId="0" xfId="0" applyFont="1" applyAlignme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41" fontId="8" fillId="0" borderId="0" xfId="0" applyNumberFormat="1" applyFont="1" applyBorder="1"/>
    <xf numFmtId="9" fontId="8" fillId="0" borderId="0" xfId="55" applyNumberFormat="1" applyFont="1" applyBorder="1"/>
    <xf numFmtId="0" fontId="8" fillId="0" borderId="0" xfId="0" quotePrefix="1" applyFont="1" applyBorder="1"/>
    <xf numFmtId="0" fontId="8" fillId="0" borderId="0" xfId="0" applyFont="1" applyBorder="1" applyAlignment="1"/>
    <xf numFmtId="0" fontId="8" fillId="0" borderId="0" xfId="0" applyFont="1" applyAlignment="1">
      <alignment horizontal="right"/>
    </xf>
    <xf numFmtId="8" fontId="8" fillId="0" borderId="0" xfId="0" applyNumberFormat="1" applyFont="1"/>
    <xf numFmtId="44" fontId="8" fillId="0" borderId="0" xfId="56" applyFont="1"/>
    <xf numFmtId="0" fontId="8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164" fontId="8" fillId="0" borderId="0" xfId="0" applyNumberFormat="1" applyFont="1"/>
    <xf numFmtId="164" fontId="32" fillId="0" borderId="0" xfId="0" applyNumberFormat="1" applyFont="1"/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8" fillId="0" borderId="0" xfId="0" applyFont="1" applyBorder="1" applyAlignment="1">
      <alignment horizontal="left" wrapText="1"/>
    </xf>
    <xf numFmtId="164" fontId="8" fillId="0" borderId="4" xfId="0" applyNumberFormat="1" applyFont="1" applyFill="1" applyBorder="1"/>
    <xf numFmtId="164" fontId="8" fillId="0" borderId="0" xfId="0" applyNumberFormat="1" applyFont="1" applyAlignment="1">
      <alignment horizontal="right"/>
    </xf>
    <xf numFmtId="0" fontId="32" fillId="0" borderId="0" xfId="0" applyFont="1" applyFill="1"/>
    <xf numFmtId="164" fontId="5" fillId="0" borderId="0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44" fontId="32" fillId="0" borderId="0" xfId="56" applyFont="1"/>
    <xf numFmtId="44" fontId="32" fillId="0" borderId="0" xfId="56" applyFont="1" applyFill="1"/>
    <xf numFmtId="44" fontId="5" fillId="0" borderId="0" xfId="56" applyFont="1" applyFill="1" applyBorder="1" applyAlignment="1">
      <alignment horizontal="center" vertical="center"/>
    </xf>
    <xf numFmtId="44" fontId="28" fillId="0" borderId="0" xfId="56" applyFont="1" applyFill="1" applyBorder="1" applyAlignment="1">
      <alignment horizontal="left" vertical="center" wrapText="1" indent="10"/>
    </xf>
    <xf numFmtId="44" fontId="8" fillId="0" borderId="0" xfId="56" applyFont="1" applyBorder="1" applyAlignment="1">
      <alignment horizontal="left" wrapText="1"/>
    </xf>
    <xf numFmtId="0" fontId="24" fillId="0" borderId="0" xfId="47" applyBorder="1" applyAlignment="1"/>
    <xf numFmtId="0" fontId="8" fillId="0" borderId="16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2" fillId="0" borderId="23" xfId="0" applyFont="1" applyBorder="1"/>
    <xf numFmtId="14" fontId="8" fillId="0" borderId="21" xfId="0" applyNumberFormat="1" applyFont="1" applyBorder="1" applyAlignment="1">
      <alignment horizontal="center"/>
    </xf>
    <xf numFmtId="14" fontId="8" fillId="0" borderId="25" xfId="0" applyNumberFormat="1" applyFont="1" applyBorder="1" applyAlignment="1">
      <alignment horizontal="center"/>
    </xf>
    <xf numFmtId="14" fontId="8" fillId="0" borderId="24" xfId="0" applyNumberFormat="1" applyFont="1" applyBorder="1" applyAlignment="1">
      <alignment horizontal="center"/>
    </xf>
    <xf numFmtId="14" fontId="8" fillId="0" borderId="26" xfId="0" applyNumberFormat="1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4" fontId="8" fillId="0" borderId="27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4" fontId="8" fillId="0" borderId="22" xfId="0" applyNumberFormat="1" applyFont="1" applyBorder="1" applyAlignment="1">
      <alignment horizontal="center"/>
    </xf>
    <xf numFmtId="0" fontId="32" fillId="0" borderId="0" xfId="0" applyFont="1" applyBorder="1"/>
    <xf numFmtId="0" fontId="24" fillId="0" borderId="23" xfId="47" applyBorder="1" applyAlignment="1"/>
    <xf numFmtId="164" fontId="32" fillId="0" borderId="0" xfId="0" applyNumberFormat="1" applyFont="1" applyBorder="1"/>
    <xf numFmtId="0" fontId="24" fillId="0" borderId="19" xfId="47" applyBorder="1" applyAlignment="1"/>
    <xf numFmtId="0" fontId="39" fillId="34" borderId="0" xfId="0" applyFont="1" applyFill="1"/>
    <xf numFmtId="164" fontId="39" fillId="34" borderId="0" xfId="0" applyNumberFormat="1" applyFont="1" applyFill="1" applyBorder="1"/>
    <xf numFmtId="0" fontId="29" fillId="34" borderId="0" xfId="0" applyFont="1" applyFill="1"/>
    <xf numFmtId="0" fontId="30" fillId="34" borderId="0" xfId="47" applyFont="1" applyFill="1" applyBorder="1" applyAlignment="1">
      <alignment horizontal="center" vertical="top"/>
    </xf>
    <xf numFmtId="164" fontId="29" fillId="34" borderId="0" xfId="0" applyNumberFormat="1" applyFont="1" applyFill="1"/>
    <xf numFmtId="0" fontId="29" fillId="34" borderId="0" xfId="0" applyFont="1" applyFill="1" applyAlignment="1">
      <alignment horizontal="left"/>
    </xf>
    <xf numFmtId="0" fontId="7" fillId="34" borderId="1" xfId="1" applyFont="1" applyFill="1" applyAlignment="1">
      <alignment horizontal="center" vertical="center" wrapText="1"/>
    </xf>
    <xf numFmtId="164" fontId="6" fillId="34" borderId="1" xfId="1" applyNumberFormat="1" applyFont="1" applyFill="1" applyAlignment="1">
      <alignment horizontal="center" vertical="center" wrapText="1"/>
    </xf>
    <xf numFmtId="164" fontId="7" fillId="34" borderId="1" xfId="1" applyNumberFormat="1" applyFont="1" applyFill="1" applyAlignment="1">
      <alignment horizontal="center" vertical="center" wrapText="1"/>
    </xf>
    <xf numFmtId="44" fontId="7" fillId="34" borderId="1" xfId="56" applyFont="1" applyFill="1" applyBorder="1" applyAlignment="1">
      <alignment horizontal="center" vertical="center" wrapText="1"/>
    </xf>
    <xf numFmtId="0" fontId="5" fillId="34" borderId="1" xfId="1" applyFont="1" applyFill="1" applyAlignment="1">
      <alignment horizontal="center" vertical="center"/>
    </xf>
    <xf numFmtId="0" fontId="5" fillId="34" borderId="3" xfId="1" applyFont="1" applyFill="1" applyBorder="1" applyAlignment="1">
      <alignment horizontal="center" wrapText="1"/>
    </xf>
    <xf numFmtId="0" fontId="5" fillId="34" borderId="1" xfId="1" applyFont="1" applyFill="1" applyAlignment="1">
      <alignment horizontal="center" wrapText="1"/>
    </xf>
    <xf numFmtId="0" fontId="5" fillId="34" borderId="5" xfId="1" applyFont="1" applyFill="1" applyBorder="1" applyAlignment="1">
      <alignment horizontal="center" vertical="center"/>
    </xf>
    <xf numFmtId="0" fontId="33" fillId="34" borderId="0" xfId="0" applyFont="1" applyFill="1"/>
    <xf numFmtId="0" fontId="34" fillId="34" borderId="0" xfId="0" applyFont="1" applyFill="1" applyAlignment="1">
      <alignment horizontal="right"/>
    </xf>
    <xf numFmtId="0" fontId="35" fillId="34" borderId="0" xfId="0" applyFont="1" applyFill="1"/>
    <xf numFmtId="0" fontId="12" fillId="34" borderId="0" xfId="0" applyFont="1" applyFill="1" applyAlignment="1">
      <alignment horizontal="right"/>
    </xf>
    <xf numFmtId="0" fontId="8" fillId="0" borderId="0" xfId="0" applyFont="1" applyBorder="1" applyAlignment="1">
      <alignment horizontal="left" vertical="center" wrapText="1"/>
    </xf>
    <xf numFmtId="164" fontId="8" fillId="0" borderId="28" xfId="0" applyNumberFormat="1" applyFont="1" applyBorder="1"/>
    <xf numFmtId="0" fontId="24" fillId="0" borderId="19" xfId="47" applyBorder="1" applyAlignment="1">
      <alignment horizontal="center"/>
    </xf>
    <xf numFmtId="164" fontId="8" fillId="33" borderId="4" xfId="0" applyNumberFormat="1" applyFont="1" applyFill="1" applyBorder="1"/>
    <xf numFmtId="0" fontId="7" fillId="33" borderId="14" xfId="1" applyFont="1" applyFill="1" applyBorder="1" applyAlignment="1">
      <alignment horizontal="center"/>
    </xf>
    <xf numFmtId="0" fontId="7" fillId="34" borderId="0" xfId="1" applyFont="1" applyFill="1" applyBorder="1" applyAlignment="1">
      <alignment horizontal="center"/>
    </xf>
    <xf numFmtId="0" fontId="7" fillId="34" borderId="0" xfId="1" applyFont="1" applyFill="1" applyBorder="1" applyAlignment="1">
      <alignment horizontal="center" vertical="center"/>
    </xf>
    <xf numFmtId="0" fontId="26" fillId="34" borderId="14" xfId="1" applyFont="1" applyFill="1" applyBorder="1" applyAlignment="1"/>
    <xf numFmtId="0" fontId="26" fillId="34" borderId="0" xfId="1" applyFont="1" applyFill="1" applyBorder="1" applyAlignment="1"/>
    <xf numFmtId="0" fontId="7" fillId="34" borderId="0" xfId="1" applyFont="1" applyFill="1" applyBorder="1" applyAlignment="1">
      <alignment vertical="center"/>
    </xf>
    <xf numFmtId="0" fontId="7" fillId="34" borderId="0" xfId="1" applyFont="1" applyFill="1" applyBorder="1" applyAlignment="1"/>
    <xf numFmtId="0" fontId="7" fillId="33" borderId="14" xfId="1" applyFont="1" applyFill="1" applyBorder="1" applyAlignment="1"/>
    <xf numFmtId="0" fontId="7" fillId="33" borderId="0" xfId="1" applyFont="1" applyFill="1" applyBorder="1" applyAlignment="1"/>
    <xf numFmtId="0" fontId="40" fillId="34" borderId="2" xfId="1" applyFont="1" applyFill="1" applyBorder="1" applyAlignment="1">
      <alignment vertical="center" wrapText="1"/>
    </xf>
    <xf numFmtId="0" fontId="6" fillId="34" borderId="1" xfId="1" applyFont="1" applyFill="1" applyAlignment="1">
      <alignment horizontal="center" vertical="center" wrapText="1"/>
    </xf>
    <xf numFmtId="0" fontId="42" fillId="0" borderId="0" xfId="4" applyFont="1"/>
    <xf numFmtId="0" fontId="42" fillId="35" borderId="0" xfId="4" applyFont="1" applyFill="1"/>
    <xf numFmtId="165" fontId="42" fillId="35" borderId="0" xfId="5" applyNumberFormat="1" applyFont="1" applyFill="1"/>
    <xf numFmtId="0" fontId="43" fillId="36" borderId="29" xfId="4" applyFont="1" applyFill="1" applyBorder="1" applyAlignment="1">
      <alignment horizontal="center" wrapText="1"/>
    </xf>
    <xf numFmtId="0" fontId="44" fillId="36" borderId="33" xfId="4" applyFont="1" applyFill="1" applyBorder="1" applyAlignment="1">
      <alignment horizontal="center" vertical="center" wrapText="1"/>
    </xf>
    <xf numFmtId="165" fontId="41" fillId="1" borderId="34" xfId="5" applyNumberFormat="1" applyFont="1" applyFill="1" applyBorder="1" applyAlignment="1">
      <alignment horizontal="center"/>
    </xf>
    <xf numFmtId="0" fontId="41" fillId="1" borderId="30" xfId="4" applyFont="1" applyFill="1" applyBorder="1" applyAlignment="1">
      <alignment horizontal="center"/>
    </xf>
    <xf numFmtId="165" fontId="43" fillId="0" borderId="34" xfId="5" applyNumberFormat="1" applyFont="1" applyBorder="1" applyAlignment="1">
      <alignment horizontal="center" vertical="center"/>
    </xf>
    <xf numFmtId="165" fontId="42" fillId="35" borderId="0" xfId="5" applyNumberFormat="1" applyFont="1" applyFill="1" applyAlignment="1">
      <alignment horizontal="center"/>
    </xf>
    <xf numFmtId="0" fontId="41" fillId="1" borderId="33" xfId="4" applyFont="1" applyFill="1" applyBorder="1" applyAlignment="1">
      <alignment horizontal="center"/>
    </xf>
    <xf numFmtId="165" fontId="43" fillId="0" borderId="34" xfId="5" applyNumberFormat="1" applyFont="1" applyBorder="1" applyAlignment="1">
      <alignment horizontal="center"/>
    </xf>
    <xf numFmtId="0" fontId="41" fillId="1" borderId="34" xfId="4" applyFont="1" applyFill="1" applyBorder="1" applyAlignment="1">
      <alignment horizontal="center"/>
    </xf>
    <xf numFmtId="165" fontId="42" fillId="0" borderId="0" xfId="5" applyNumberFormat="1" applyFont="1"/>
    <xf numFmtId="0" fontId="8" fillId="0" borderId="0" xfId="0" quotePrefix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/>
    </xf>
    <xf numFmtId="41" fontId="8" fillId="0" borderId="0" xfId="0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40" fillId="34" borderId="15" xfId="1" applyFont="1" applyFill="1" applyBorder="1" applyAlignment="1">
      <alignment horizontal="center" vertical="center" wrapText="1"/>
    </xf>
    <xf numFmtId="0" fontId="40" fillId="34" borderId="2" xfId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14" fontId="8" fillId="0" borderId="0" xfId="0" applyNumberFormat="1" applyFont="1" applyBorder="1" applyAlignment="1">
      <alignment horizontal="left" wrapText="1"/>
    </xf>
    <xf numFmtId="0" fontId="24" fillId="0" borderId="18" xfId="47" applyBorder="1" applyAlignment="1">
      <alignment horizontal="center"/>
    </xf>
    <xf numFmtId="0" fontId="24" fillId="0" borderId="19" xfId="47" applyBorder="1" applyAlignment="1">
      <alignment horizontal="center"/>
    </xf>
    <xf numFmtId="0" fontId="41" fillId="0" borderId="0" xfId="4" applyFont="1" applyAlignment="1">
      <alignment horizontal="center" vertical="center"/>
    </xf>
    <xf numFmtId="0" fontId="41" fillId="35" borderId="0" xfId="4" applyFont="1" applyFill="1" applyAlignment="1">
      <alignment horizontal="center" vertical="top"/>
    </xf>
    <xf numFmtId="165" fontId="44" fillId="36" borderId="30" xfId="5" applyNumberFormat="1" applyFont="1" applyFill="1" applyBorder="1" applyAlignment="1">
      <alignment horizontal="center" vertical="center"/>
    </xf>
    <xf numFmtId="165" fontId="44" fillId="36" borderId="31" xfId="5" applyNumberFormat="1" applyFont="1" applyFill="1" applyBorder="1" applyAlignment="1">
      <alignment horizontal="center" vertical="center"/>
    </xf>
    <xf numFmtId="165" fontId="44" fillId="36" borderId="32" xfId="5" applyNumberFormat="1" applyFont="1" applyFill="1" applyBorder="1" applyAlignment="1">
      <alignment horizontal="center" vertical="center"/>
    </xf>
    <xf numFmtId="165" fontId="44" fillId="36" borderId="35" xfId="5" applyNumberFormat="1" applyFont="1" applyFill="1" applyBorder="1" applyAlignment="1">
      <alignment horizontal="center" vertical="center"/>
    </xf>
    <xf numFmtId="165" fontId="44" fillId="36" borderId="36" xfId="5" applyNumberFormat="1" applyFont="1" applyFill="1" applyBorder="1" applyAlignment="1">
      <alignment horizontal="center" vertical="center"/>
    </xf>
  </cellXfs>
  <cellStyles count="5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4" builtinId="27" customBuiltin="1"/>
    <cellStyle name="Calculation" xfId="17" builtinId="22" customBuiltin="1"/>
    <cellStyle name="Check Cell" xfId="19" builtinId="23" customBuiltin="1"/>
    <cellStyle name="Comma 2" xfId="5"/>
    <cellStyle name="Comma 3" xfId="3"/>
    <cellStyle name="Comma 4" xfId="49"/>
    <cellStyle name="Currency" xfId="56" builtinId="4"/>
    <cellStyle name="Currency 2" xfId="6"/>
    <cellStyle name="Currency 3" xfId="7"/>
    <cellStyle name="Explanatory Text" xfId="21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47" builtinId="8"/>
    <cellStyle name="Hyperlink 2" xfId="51"/>
    <cellStyle name="Input" xfId="1" builtinId="20" customBuiltin="1"/>
    <cellStyle name="Linked Cell" xfId="18" builtinId="24" customBuiltin="1"/>
    <cellStyle name="Neutral" xfId="15" builtinId="28" customBuiltin="1"/>
    <cellStyle name="Normal" xfId="0" builtinId="0"/>
    <cellStyle name="Normal 2" xfId="4"/>
    <cellStyle name="Normal 3" xfId="2"/>
    <cellStyle name="Normal 3 2" xfId="53"/>
    <cellStyle name="Normal 4" xfId="48"/>
    <cellStyle name="Note 2" xfId="50"/>
    <cellStyle name="Output" xfId="16" builtinId="21" customBuiltin="1"/>
    <cellStyle name="Percent" xfId="55" builtinId="5"/>
    <cellStyle name="Percent 2" xfId="54"/>
    <cellStyle name="Percent 3" xfId="52"/>
    <cellStyle name="Title" xfId="8" builtinId="15" customBuiltin="1"/>
    <cellStyle name="Total" xfId="22" builtinId="25" customBuiltin="1"/>
    <cellStyle name="Warning Text" xfId="20" builtinId="11" customBuiltin="1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opLeftCell="A10" zoomScale="90" zoomScaleNormal="90" workbookViewId="0">
      <pane xSplit="1" topLeftCell="B1" activePane="topRight" state="frozen"/>
      <selection activeCell="I19" sqref="I19"/>
      <selection pane="topRight" activeCell="B6" sqref="B6"/>
    </sheetView>
  </sheetViews>
  <sheetFormatPr defaultColWidth="9.140625" defaultRowHeight="15" x14ac:dyDescent="0.25"/>
  <cols>
    <col min="1" max="1" width="53.140625" style="2" customWidth="1"/>
    <col min="2" max="2" width="19.42578125" style="2" customWidth="1"/>
    <col min="3" max="3" width="19.140625" style="2" customWidth="1"/>
    <col min="4" max="4" width="20.5703125" style="2" customWidth="1"/>
    <col min="5" max="6" width="20" style="2" bestFit="1" customWidth="1"/>
    <col min="7" max="7" width="17.28515625" style="2" customWidth="1"/>
    <col min="8" max="8" width="15.28515625" style="2" bestFit="1" customWidth="1"/>
    <col min="9" max="9" width="17.42578125" style="2" bestFit="1" customWidth="1"/>
    <col min="10" max="10" width="14.85546875" style="2" customWidth="1"/>
    <col min="11" max="11" width="13" style="2" bestFit="1" customWidth="1"/>
    <col min="12" max="12" width="16" style="2" customWidth="1"/>
    <col min="13" max="13" width="15.5703125" style="2" customWidth="1"/>
    <col min="14" max="14" width="16.28515625" style="23" customWidth="1"/>
    <col min="15" max="15" width="11.85546875" style="23" customWidth="1"/>
    <col min="16" max="17" width="13.28515625" style="23" hidden="1" customWidth="1"/>
    <col min="18" max="18" width="10.85546875" style="2" hidden="1" customWidth="1"/>
    <col min="19" max="20" width="10.140625" style="2" hidden="1" customWidth="1"/>
    <col min="21" max="21" width="14.42578125" style="7" hidden="1" customWidth="1"/>
    <col min="22" max="22" width="50.42578125" style="21" hidden="1" customWidth="1"/>
    <col min="23" max="16384" width="9.140625" style="2"/>
  </cols>
  <sheetData>
    <row r="1" spans="1:22" s="5" customFormat="1" ht="26.25" x14ac:dyDescent="0.4">
      <c r="A1" s="88"/>
      <c r="B1" s="88"/>
      <c r="C1" s="89"/>
      <c r="D1" s="89"/>
      <c r="E1" s="89"/>
      <c r="F1" s="89" t="s">
        <v>78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22"/>
    </row>
    <row r="2" spans="1:22" s="5" customFormat="1" ht="43.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89"/>
      <c r="L2" s="89"/>
      <c r="M2" s="89"/>
      <c r="N2" s="66"/>
      <c r="O2" s="66"/>
      <c r="P2" s="67"/>
      <c r="Q2" s="67"/>
      <c r="R2" s="65"/>
      <c r="S2" s="65"/>
      <c r="T2" s="65"/>
      <c r="U2" s="68"/>
      <c r="V2" s="34"/>
    </row>
    <row r="3" spans="1:22" s="33" customFormat="1" ht="63" x14ac:dyDescent="0.3">
      <c r="A3" s="69" t="s">
        <v>1</v>
      </c>
      <c r="B3" s="69" t="s">
        <v>43</v>
      </c>
      <c r="C3" s="69" t="s">
        <v>58</v>
      </c>
      <c r="D3" s="69" t="s">
        <v>55</v>
      </c>
      <c r="E3" s="69" t="s">
        <v>48</v>
      </c>
      <c r="F3" s="69" t="s">
        <v>56</v>
      </c>
      <c r="G3" s="69" t="s">
        <v>57</v>
      </c>
      <c r="H3" s="69" t="s">
        <v>13</v>
      </c>
      <c r="I3" s="69" t="s">
        <v>59</v>
      </c>
      <c r="J3" s="69" t="s">
        <v>60</v>
      </c>
      <c r="K3" s="95" t="s">
        <v>39</v>
      </c>
      <c r="L3" s="95" t="s">
        <v>80</v>
      </c>
      <c r="M3" s="95" t="s">
        <v>81</v>
      </c>
      <c r="N3" s="70" t="s">
        <v>50</v>
      </c>
      <c r="O3" s="70" t="s">
        <v>51</v>
      </c>
      <c r="P3" s="71" t="s">
        <v>11</v>
      </c>
      <c r="Q3" s="72" t="s">
        <v>40</v>
      </c>
      <c r="R3" s="72" t="s">
        <v>12</v>
      </c>
      <c r="S3" s="72" t="s">
        <v>37</v>
      </c>
      <c r="T3" s="72" t="s">
        <v>38</v>
      </c>
      <c r="U3" s="69" t="s">
        <v>36</v>
      </c>
      <c r="V3" s="3" t="s">
        <v>14</v>
      </c>
    </row>
    <row r="4" spans="1:22" ht="20.25" customHeight="1" x14ac:dyDescent="0.25">
      <c r="A4" s="6"/>
      <c r="U4" s="18"/>
    </row>
    <row r="5" spans="1:22" x14ac:dyDescent="0.25">
      <c r="A5" s="8" t="s">
        <v>44</v>
      </c>
      <c r="B5" s="84">
        <v>50000</v>
      </c>
      <c r="C5" s="9">
        <f>E5/3</f>
        <v>1250</v>
      </c>
      <c r="D5" s="9">
        <f>E5/3*2</f>
        <v>2500</v>
      </c>
      <c r="E5" s="9">
        <f t="shared" ref="E5" si="0">B5*0.075</f>
        <v>3750</v>
      </c>
      <c r="F5" s="9">
        <f>E5/3*4</f>
        <v>5000</v>
      </c>
      <c r="G5" s="9">
        <f>E5/3*5</f>
        <v>6250</v>
      </c>
      <c r="H5" s="9">
        <f>B5*0.15</f>
        <v>7500</v>
      </c>
      <c r="I5" s="9">
        <f>B5*0.225</f>
        <v>11250</v>
      </c>
      <c r="J5" s="9">
        <f>B5*0.3</f>
        <v>15000</v>
      </c>
      <c r="K5" s="9">
        <f t="shared" ref="K5" si="1">SUM(B5/160)</f>
        <v>312.5</v>
      </c>
      <c r="L5" s="9">
        <f t="shared" ref="L5" si="2">SUM(K5*35)</f>
        <v>10937.5</v>
      </c>
      <c r="M5" s="9">
        <f t="shared" ref="M5" si="3">SUM(K5*35)</f>
        <v>10937.5</v>
      </c>
      <c r="N5" s="9">
        <f t="shared" ref="N5" si="4">SUM(K5*88)</f>
        <v>27500</v>
      </c>
      <c r="O5" s="9">
        <f t="shared" ref="O5" si="5">SUM(K5*6)</f>
        <v>1875</v>
      </c>
      <c r="P5" s="29"/>
      <c r="Q5" s="29"/>
      <c r="R5" s="9"/>
      <c r="S5" s="9"/>
      <c r="T5" s="27"/>
      <c r="U5" s="30">
        <f>SUM(P5:T5)</f>
        <v>0</v>
      </c>
    </row>
    <row r="6" spans="1:22" x14ac:dyDescent="0.25">
      <c r="N6" s="27"/>
      <c r="O6" s="27"/>
      <c r="R6" s="20"/>
      <c r="U6" s="30"/>
    </row>
    <row r="7" spans="1:22" ht="49.5" customHeight="1" x14ac:dyDescent="0.25">
      <c r="A7" s="113" t="s">
        <v>54</v>
      </c>
      <c r="B7" s="114"/>
      <c r="C7" s="114"/>
      <c r="D7" s="114"/>
      <c r="E7" s="114"/>
      <c r="F7" s="114"/>
      <c r="G7" s="114"/>
      <c r="H7" s="114"/>
      <c r="I7" s="114"/>
      <c r="J7" s="114"/>
      <c r="K7" s="94"/>
      <c r="L7" s="94"/>
      <c r="M7" s="63"/>
      <c r="N7" s="64"/>
      <c r="O7" s="64"/>
      <c r="R7" s="19"/>
      <c r="U7" s="30"/>
      <c r="V7" s="1"/>
    </row>
    <row r="8" spans="1:22" ht="16.5" customHeight="1" x14ac:dyDescent="0.25">
      <c r="A8" s="73"/>
      <c r="B8" s="76" t="s">
        <v>0</v>
      </c>
      <c r="C8" s="76" t="s">
        <v>61</v>
      </c>
      <c r="D8" s="76" t="s">
        <v>62</v>
      </c>
      <c r="E8" s="76" t="s">
        <v>63</v>
      </c>
      <c r="F8" s="76" t="s">
        <v>64</v>
      </c>
      <c r="H8" s="27"/>
      <c r="I8" s="27"/>
      <c r="J8" s="27"/>
      <c r="K8" s="23"/>
      <c r="L8" s="23"/>
      <c r="M8" s="19"/>
      <c r="N8" s="2"/>
      <c r="O8" s="2"/>
      <c r="P8" s="30"/>
      <c r="Q8" s="1"/>
      <c r="U8" s="2"/>
      <c r="V8" s="2"/>
    </row>
    <row r="9" spans="1:22" ht="16.5" customHeight="1" x14ac:dyDescent="0.25">
      <c r="A9" s="73" t="s">
        <v>41</v>
      </c>
      <c r="B9" s="41">
        <v>640010</v>
      </c>
      <c r="C9" s="41">
        <v>640020</v>
      </c>
      <c r="D9" s="41">
        <v>640030</v>
      </c>
      <c r="E9" s="41">
        <v>640010</v>
      </c>
      <c r="F9" s="41">
        <v>640020</v>
      </c>
      <c r="H9" s="27"/>
      <c r="I9" s="27"/>
      <c r="J9" s="27"/>
      <c r="K9" s="23"/>
      <c r="L9" s="23"/>
      <c r="M9" s="20"/>
      <c r="N9" s="2"/>
      <c r="O9" s="2"/>
      <c r="P9" s="30"/>
      <c r="Q9" s="21"/>
      <c r="U9" s="2"/>
      <c r="V9" s="2"/>
    </row>
    <row r="10" spans="1:22" ht="16.5" customHeight="1" x14ac:dyDescent="0.25">
      <c r="A10" s="74" t="s">
        <v>19</v>
      </c>
      <c r="B10" s="42"/>
      <c r="C10" s="43"/>
      <c r="D10" s="42"/>
      <c r="E10" s="42"/>
      <c r="F10" s="42"/>
      <c r="G10" s="2" t="s">
        <v>45</v>
      </c>
      <c r="H10" s="27"/>
      <c r="I10" s="27"/>
      <c r="J10" s="27"/>
      <c r="K10" s="23"/>
      <c r="L10" s="23"/>
      <c r="N10" s="2"/>
      <c r="O10" s="2"/>
      <c r="P10" s="30"/>
      <c r="Q10" s="21"/>
      <c r="U10" s="2"/>
      <c r="V10" s="2"/>
    </row>
    <row r="11" spans="1:22" x14ac:dyDescent="0.25">
      <c r="A11" s="74"/>
      <c r="B11" s="118"/>
      <c r="C11" s="119"/>
      <c r="D11" s="119"/>
      <c r="E11" s="119"/>
      <c r="F11" s="119"/>
      <c r="G11" s="62"/>
      <c r="H11" s="62"/>
      <c r="I11" s="62"/>
      <c r="J11" s="40"/>
      <c r="K11" s="60"/>
      <c r="L11" s="40"/>
      <c r="M11" s="24"/>
      <c r="N11" s="24"/>
      <c r="O11" s="24"/>
      <c r="P11" s="35"/>
      <c r="Q11" s="20"/>
      <c r="R11" s="20"/>
      <c r="S11" s="20"/>
      <c r="T11" s="7"/>
      <c r="U11" s="1"/>
      <c r="V11" s="2"/>
    </row>
    <row r="12" spans="1:22" x14ac:dyDescent="0.25">
      <c r="A12" s="75" t="s">
        <v>7</v>
      </c>
      <c r="B12" s="49">
        <v>44710</v>
      </c>
      <c r="C12" s="49">
        <f>B12</f>
        <v>44710</v>
      </c>
      <c r="D12" s="50">
        <v>44738</v>
      </c>
      <c r="E12" s="49">
        <v>44696</v>
      </c>
      <c r="F12" s="49">
        <v>44696</v>
      </c>
      <c r="G12" s="45"/>
      <c r="H12" s="27"/>
      <c r="I12" s="27"/>
      <c r="J12" s="27"/>
      <c r="K12" s="23"/>
      <c r="L12" s="20"/>
      <c r="M12" s="20"/>
      <c r="N12" s="20"/>
      <c r="O12" s="20"/>
      <c r="P12" s="30"/>
      <c r="Q12" s="1"/>
      <c r="U12" s="2"/>
      <c r="V12" s="2"/>
    </row>
    <row r="13" spans="1:22" ht="15" customHeight="1" x14ac:dyDescent="0.25">
      <c r="A13" s="75" t="s">
        <v>15</v>
      </c>
      <c r="B13" s="48" t="s">
        <v>82</v>
      </c>
      <c r="C13" s="48" t="str">
        <f>B13</f>
        <v>5/29/2022*</v>
      </c>
      <c r="D13" s="50" t="s">
        <v>87</v>
      </c>
      <c r="E13" s="48" t="s">
        <v>89</v>
      </c>
      <c r="F13" s="48" t="s">
        <v>89</v>
      </c>
      <c r="G13" s="117" t="s">
        <v>20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"/>
      <c r="U13" s="2"/>
      <c r="V13" s="2"/>
    </row>
    <row r="14" spans="1:22" x14ac:dyDescent="0.25">
      <c r="A14" s="75" t="s">
        <v>16</v>
      </c>
      <c r="B14" s="47">
        <f>B12</f>
        <v>44710</v>
      </c>
      <c r="C14" s="47">
        <f>B14</f>
        <v>44710</v>
      </c>
      <c r="D14" s="50">
        <f>D12</f>
        <v>44738</v>
      </c>
      <c r="E14" s="47">
        <f>E12</f>
        <v>44696</v>
      </c>
      <c r="F14" s="47">
        <f>F12</f>
        <v>44696</v>
      </c>
      <c r="G14" s="45"/>
      <c r="H14" s="23"/>
      <c r="I14" s="23"/>
      <c r="J14" s="23"/>
      <c r="K14" s="23"/>
      <c r="L14" s="20"/>
      <c r="M14" s="20"/>
      <c r="N14" s="20"/>
      <c r="O14" s="20"/>
      <c r="P14" s="7"/>
      <c r="Q14" s="1"/>
      <c r="U14" s="2"/>
      <c r="V14" s="2"/>
    </row>
    <row r="15" spans="1:22" ht="15" customHeight="1" x14ac:dyDescent="0.25">
      <c r="A15" s="74" t="s">
        <v>17</v>
      </c>
      <c r="B15" s="48">
        <v>44697</v>
      </c>
      <c r="C15" s="55">
        <f>B15</f>
        <v>44697</v>
      </c>
      <c r="D15" s="55">
        <v>44732</v>
      </c>
      <c r="E15" s="54">
        <v>44700</v>
      </c>
      <c r="F15" s="54">
        <v>44689</v>
      </c>
      <c r="G15" s="45"/>
      <c r="H15" s="31"/>
      <c r="I15" s="31"/>
      <c r="J15" s="31"/>
      <c r="K15" s="31"/>
      <c r="L15" s="36"/>
      <c r="M15" s="36"/>
      <c r="N15" s="36"/>
      <c r="O15" s="38"/>
      <c r="P15" s="7"/>
      <c r="Q15" s="1"/>
      <c r="U15" s="2"/>
      <c r="V15" s="2"/>
    </row>
    <row r="16" spans="1:22" ht="15" customHeight="1" x14ac:dyDescent="0.25">
      <c r="A16" s="74" t="s">
        <v>42</v>
      </c>
      <c r="B16" s="49" t="s">
        <v>49</v>
      </c>
      <c r="C16" s="55" t="s">
        <v>49</v>
      </c>
      <c r="D16" s="55" t="s">
        <v>49</v>
      </c>
      <c r="E16" s="55" t="s">
        <v>49</v>
      </c>
      <c r="F16" s="55" t="s">
        <v>49</v>
      </c>
      <c r="G16" s="2" t="s">
        <v>52</v>
      </c>
      <c r="H16" s="31"/>
      <c r="I16" s="31"/>
      <c r="J16" s="31"/>
      <c r="K16" s="31"/>
      <c r="L16" s="36"/>
      <c r="M16" s="36"/>
      <c r="N16" s="36"/>
      <c r="O16" s="38"/>
      <c r="P16" s="7"/>
      <c r="Q16" s="1"/>
      <c r="U16" s="2"/>
      <c r="V16" s="2"/>
    </row>
    <row r="17" spans="1:22" ht="16.5" customHeight="1" x14ac:dyDescent="0.25">
      <c r="A17" s="75" t="s">
        <v>8</v>
      </c>
      <c r="B17" s="46" t="s">
        <v>9</v>
      </c>
      <c r="C17" s="53" t="s">
        <v>9</v>
      </c>
      <c r="D17" s="53" t="s">
        <v>9</v>
      </c>
      <c r="E17" s="53" t="s">
        <v>9</v>
      </c>
      <c r="F17" s="55" t="s">
        <v>9</v>
      </c>
      <c r="G17" s="10"/>
      <c r="H17" s="32"/>
      <c r="I17" s="32"/>
      <c r="J17" s="32"/>
      <c r="K17" s="32"/>
      <c r="L17" s="37"/>
      <c r="M17" s="37"/>
      <c r="N17" s="37"/>
      <c r="O17" s="37"/>
      <c r="P17" s="7"/>
      <c r="Q17" s="1"/>
      <c r="U17" s="2"/>
      <c r="V17" s="2"/>
    </row>
    <row r="18" spans="1:22" ht="16.5" customHeight="1" x14ac:dyDescent="0.25">
      <c r="A18" s="75" t="s">
        <v>46</v>
      </c>
      <c r="B18" s="49">
        <f>B12</f>
        <v>44710</v>
      </c>
      <c r="C18" s="49">
        <f>C12</f>
        <v>44710</v>
      </c>
      <c r="D18" s="50">
        <f>D12</f>
        <v>44738</v>
      </c>
      <c r="E18" s="49">
        <f>E12</f>
        <v>44696</v>
      </c>
      <c r="F18" s="49">
        <f>F12</f>
        <v>44696</v>
      </c>
      <c r="G18" s="10"/>
      <c r="H18" s="32"/>
      <c r="I18" s="32"/>
      <c r="J18" s="32"/>
      <c r="K18" s="32"/>
      <c r="L18" s="37"/>
      <c r="M18" s="37"/>
      <c r="N18" s="37"/>
      <c r="O18" s="37"/>
      <c r="P18" s="7"/>
      <c r="Q18" s="1"/>
      <c r="U18" s="2"/>
      <c r="V18" s="2"/>
    </row>
    <row r="19" spans="1:22" x14ac:dyDescent="0.25">
      <c r="A19" s="75" t="s">
        <v>47</v>
      </c>
      <c r="B19" s="46" t="s">
        <v>84</v>
      </c>
      <c r="C19" s="53" t="s">
        <v>85</v>
      </c>
      <c r="D19" s="53" t="s">
        <v>84</v>
      </c>
      <c r="E19" s="53" t="s">
        <v>91</v>
      </c>
      <c r="F19" s="53" t="s">
        <v>93</v>
      </c>
      <c r="G19" s="115" t="s">
        <v>18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"/>
      <c r="U19" s="2"/>
      <c r="V19" s="2"/>
    </row>
    <row r="20" spans="1:22" x14ac:dyDescent="0.25">
      <c r="A20" s="75" t="s">
        <v>4</v>
      </c>
      <c r="B20" s="56">
        <v>44765</v>
      </c>
      <c r="C20" s="53">
        <v>44737</v>
      </c>
      <c r="D20" s="58">
        <v>44765</v>
      </c>
      <c r="E20" s="58">
        <v>44779</v>
      </c>
      <c r="F20" s="53">
        <v>44709</v>
      </c>
      <c r="G20" s="12"/>
      <c r="H20" s="23"/>
      <c r="I20" s="23"/>
      <c r="J20" s="23"/>
      <c r="K20" s="23"/>
      <c r="L20" s="20"/>
      <c r="M20" s="20"/>
      <c r="N20" s="20"/>
      <c r="O20" s="20"/>
      <c r="P20" s="7"/>
      <c r="Q20" s="1"/>
      <c r="U20" s="2"/>
      <c r="V20" s="2"/>
    </row>
    <row r="21" spans="1:22" x14ac:dyDescent="0.25">
      <c r="A21" s="75" t="s">
        <v>17</v>
      </c>
      <c r="B21" s="49">
        <v>44764</v>
      </c>
      <c r="C21" s="53">
        <v>44729</v>
      </c>
      <c r="D21" s="53">
        <v>44764</v>
      </c>
      <c r="E21" s="53">
        <v>44770</v>
      </c>
      <c r="F21" s="53">
        <v>44696</v>
      </c>
      <c r="G21" s="10"/>
      <c r="H21" s="24"/>
      <c r="I21" s="24"/>
      <c r="J21" s="24"/>
      <c r="K21" s="24"/>
      <c r="L21" s="35"/>
      <c r="M21" s="20"/>
      <c r="N21" s="20"/>
      <c r="O21" s="20"/>
      <c r="P21" s="7"/>
      <c r="Q21" s="1"/>
      <c r="U21" s="2"/>
      <c r="V21" s="2"/>
    </row>
    <row r="22" spans="1:22" x14ac:dyDescent="0.25">
      <c r="A22" s="74" t="s">
        <v>6</v>
      </c>
      <c r="B22" s="52" t="s">
        <v>83</v>
      </c>
      <c r="C22" s="13" t="s">
        <v>86</v>
      </c>
      <c r="D22" s="44" t="s">
        <v>88</v>
      </c>
      <c r="E22" s="44" t="s">
        <v>90</v>
      </c>
      <c r="F22" s="57" t="s">
        <v>92</v>
      </c>
      <c r="G22" s="51"/>
      <c r="H22" s="61"/>
      <c r="I22" s="24"/>
      <c r="J22" s="24"/>
      <c r="K22" s="24"/>
      <c r="L22" s="35"/>
      <c r="M22" s="20"/>
      <c r="N22" s="20"/>
      <c r="O22" s="20"/>
      <c r="P22" s="7"/>
      <c r="Q22" s="1"/>
      <c r="U22" s="2"/>
      <c r="V22" s="2"/>
    </row>
    <row r="23" spans="1:22" ht="15" customHeight="1" x14ac:dyDescent="0.25">
      <c r="A23" s="74" t="s">
        <v>10</v>
      </c>
      <c r="B23" s="119"/>
      <c r="C23" s="119"/>
      <c r="D23" s="119"/>
      <c r="E23" s="119"/>
      <c r="F23" s="119"/>
      <c r="G23" s="83"/>
      <c r="H23" s="62"/>
      <c r="I23" s="62"/>
      <c r="J23" s="62"/>
      <c r="K23" s="62"/>
      <c r="L23" s="60"/>
      <c r="M23" s="59"/>
      <c r="N23" s="10"/>
      <c r="O23" s="10"/>
      <c r="P23" s="10"/>
      <c r="Q23" s="35"/>
      <c r="R23" s="35"/>
      <c r="S23" s="35"/>
      <c r="T23" s="39"/>
      <c r="V23" s="1"/>
    </row>
    <row r="24" spans="1:22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N24" s="24"/>
      <c r="O24" s="24"/>
      <c r="P24" s="24"/>
      <c r="Q24" s="24"/>
      <c r="R24" s="10"/>
    </row>
    <row r="25" spans="1:22" ht="18.75" x14ac:dyDescent="0.25">
      <c r="A25" s="90"/>
      <c r="B25" s="90"/>
      <c r="C25" s="90"/>
      <c r="D25" s="90"/>
      <c r="E25" s="90"/>
      <c r="F25" s="87" t="s">
        <v>3</v>
      </c>
      <c r="G25" s="87"/>
      <c r="H25" s="90"/>
      <c r="I25" s="90"/>
      <c r="J25" s="90"/>
      <c r="K25" s="90"/>
      <c r="L25" s="90"/>
      <c r="M25" s="90"/>
      <c r="N25" s="90"/>
      <c r="O25" s="90"/>
      <c r="P25" s="24"/>
      <c r="Q25" s="24"/>
      <c r="R25" s="10"/>
    </row>
    <row r="26" spans="1:22" ht="18.75" x14ac:dyDescent="0.3">
      <c r="A26" s="91"/>
      <c r="B26" s="91"/>
      <c r="C26" s="91"/>
      <c r="D26" s="91"/>
      <c r="E26" s="91"/>
      <c r="F26" s="86" t="s">
        <v>2</v>
      </c>
      <c r="G26" s="86"/>
      <c r="H26" s="91"/>
      <c r="I26" s="91"/>
      <c r="J26" s="91"/>
      <c r="K26" s="91"/>
      <c r="L26" s="91"/>
      <c r="M26" s="91"/>
      <c r="N26" s="91"/>
      <c r="O26" s="91"/>
      <c r="P26" s="2"/>
      <c r="Q26" s="2"/>
      <c r="T26" s="28"/>
    </row>
    <row r="27" spans="1:22" x14ac:dyDescent="0.25">
      <c r="L27" s="1"/>
      <c r="N27" s="24"/>
      <c r="O27" s="24"/>
      <c r="P27" s="24"/>
      <c r="Q27" s="24"/>
      <c r="R27" s="10"/>
    </row>
    <row r="28" spans="1:22" ht="18.75" x14ac:dyDescent="0.3">
      <c r="A28" s="92"/>
      <c r="B28" s="93"/>
      <c r="C28" s="93"/>
      <c r="D28" s="93"/>
      <c r="E28" s="93"/>
      <c r="F28" s="85" t="s">
        <v>5</v>
      </c>
      <c r="G28" s="93"/>
      <c r="H28" s="93"/>
      <c r="I28" s="93"/>
      <c r="J28" s="93"/>
      <c r="K28" s="93"/>
      <c r="L28" s="93"/>
      <c r="M28" s="93"/>
      <c r="N28" s="93"/>
      <c r="O28" s="93"/>
      <c r="P28" s="24"/>
      <c r="Q28" s="24"/>
      <c r="R28" s="10"/>
    </row>
    <row r="29" spans="1:22" x14ac:dyDescent="0.25">
      <c r="A29" s="77"/>
      <c r="B29" s="11"/>
      <c r="C29" s="11"/>
      <c r="D29" s="11"/>
      <c r="M29" s="4"/>
    </row>
    <row r="30" spans="1:22" ht="15.75" x14ac:dyDescent="0.25">
      <c r="A30" s="78" t="s">
        <v>21</v>
      </c>
      <c r="B30" s="110" t="s">
        <v>22</v>
      </c>
      <c r="C30" s="110"/>
      <c r="D30" s="110"/>
      <c r="E30" s="110"/>
      <c r="F30" s="110"/>
      <c r="G30" s="110"/>
      <c r="H30" s="110"/>
      <c r="I30" s="110"/>
      <c r="J30" s="110"/>
      <c r="K30" s="110"/>
      <c r="M30" s="4"/>
      <c r="N30" s="24"/>
      <c r="O30" s="24"/>
      <c r="P30" s="24"/>
      <c r="Q30" s="24"/>
      <c r="R30" s="10"/>
    </row>
    <row r="31" spans="1:22" ht="15.75" x14ac:dyDescent="0.25">
      <c r="A31" s="79"/>
      <c r="B31" s="110" t="s">
        <v>23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2"/>
      <c r="M31" s="13"/>
    </row>
    <row r="32" spans="1:22" ht="15.75" x14ac:dyDescent="0.25">
      <c r="A32" s="79"/>
      <c r="B32" s="111" t="s">
        <v>24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2"/>
      <c r="M32" s="13"/>
    </row>
    <row r="33" spans="1:18" ht="15.75" x14ac:dyDescent="0.25">
      <c r="A33" s="79"/>
      <c r="B33" s="14"/>
      <c r="C33" s="14"/>
      <c r="D33" s="14"/>
      <c r="E33" s="15"/>
      <c r="F33" s="15"/>
      <c r="G33" s="15"/>
      <c r="H33" s="12"/>
      <c r="I33" s="12"/>
      <c r="J33" s="12"/>
      <c r="K33" s="12"/>
      <c r="L33" s="12"/>
      <c r="M33" s="13"/>
    </row>
    <row r="34" spans="1:18" ht="15.75" x14ac:dyDescent="0.25">
      <c r="A34" s="78" t="s">
        <v>25</v>
      </c>
      <c r="B34" s="110" t="s">
        <v>26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2"/>
      <c r="M34" s="13"/>
      <c r="O34" s="82"/>
    </row>
    <row r="35" spans="1:18" ht="15.75" x14ac:dyDescent="0.25">
      <c r="A35" s="79"/>
      <c r="B35" s="110" t="s">
        <v>27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2"/>
      <c r="M35" s="13"/>
    </row>
    <row r="36" spans="1:18" ht="15.75" x14ac:dyDescent="0.25">
      <c r="A36" s="79"/>
      <c r="B36" s="111" t="s">
        <v>28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2"/>
      <c r="M36" s="13"/>
    </row>
    <row r="37" spans="1:18" ht="15.75" x14ac:dyDescent="0.25">
      <c r="A37" s="79"/>
      <c r="B37" s="14"/>
      <c r="C37" s="14"/>
      <c r="D37" s="14"/>
      <c r="E37" s="12"/>
      <c r="F37" s="12"/>
      <c r="G37" s="12"/>
      <c r="H37" s="12"/>
      <c r="I37" s="12"/>
      <c r="J37" s="12"/>
      <c r="K37" s="12"/>
      <c r="L37" s="12"/>
      <c r="M37" s="13"/>
      <c r="N37" s="25"/>
      <c r="O37" s="25"/>
    </row>
    <row r="38" spans="1:18" ht="15.75" x14ac:dyDescent="0.25">
      <c r="A38" s="78" t="s">
        <v>29</v>
      </c>
      <c r="B38" s="110" t="s">
        <v>30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2"/>
      <c r="M38" s="13"/>
      <c r="N38" s="25"/>
      <c r="O38" s="25"/>
    </row>
    <row r="39" spans="1:18" ht="15.75" x14ac:dyDescent="0.25">
      <c r="A39" s="7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26"/>
      <c r="O39" s="26"/>
      <c r="P39" s="27"/>
      <c r="Q39" s="27"/>
      <c r="R39" s="12"/>
    </row>
    <row r="40" spans="1:18" ht="15.75" x14ac:dyDescent="0.25">
      <c r="A40" s="78" t="s">
        <v>31</v>
      </c>
      <c r="B40" s="17" t="s">
        <v>53</v>
      </c>
      <c r="C40" s="17"/>
      <c r="D40" s="17"/>
      <c r="E40" s="17"/>
      <c r="F40" s="17"/>
      <c r="G40" s="17"/>
      <c r="H40" s="17"/>
      <c r="I40" s="17"/>
      <c r="J40" s="17"/>
      <c r="K40" s="17"/>
      <c r="L40" s="12"/>
      <c r="M40" s="13"/>
      <c r="N40" s="26"/>
      <c r="O40" s="26"/>
      <c r="P40" s="27"/>
      <c r="Q40" s="27"/>
      <c r="R40" s="12"/>
    </row>
    <row r="41" spans="1:18" ht="15.75" x14ac:dyDescent="0.25">
      <c r="A41" s="78"/>
      <c r="B41" s="112" t="s">
        <v>32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2"/>
      <c r="M41" s="13"/>
      <c r="N41" s="26"/>
      <c r="O41" s="26"/>
      <c r="P41" s="27"/>
      <c r="Q41" s="27"/>
      <c r="R41" s="12"/>
    </row>
    <row r="42" spans="1:18" ht="15.75" x14ac:dyDescent="0.25">
      <c r="A42" s="78"/>
      <c r="B42" s="16"/>
      <c r="C42" s="16"/>
      <c r="D42" s="16"/>
      <c r="E42" s="12"/>
      <c r="F42" s="12"/>
      <c r="G42" s="12"/>
      <c r="H42" s="12"/>
      <c r="I42" s="12"/>
      <c r="J42" s="12"/>
      <c r="K42" s="12"/>
      <c r="L42" s="12"/>
      <c r="M42" s="13"/>
      <c r="N42" s="26"/>
      <c r="O42" s="26"/>
      <c r="P42" s="27"/>
      <c r="Q42" s="27"/>
      <c r="R42" s="12"/>
    </row>
    <row r="43" spans="1:18" ht="15.75" x14ac:dyDescent="0.25">
      <c r="A43" s="78" t="s">
        <v>33</v>
      </c>
      <c r="B43" s="110" t="s">
        <v>34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2"/>
      <c r="M43" s="13"/>
      <c r="N43" s="26"/>
      <c r="O43" s="26"/>
      <c r="P43" s="27"/>
      <c r="Q43" s="27"/>
      <c r="R43" s="12"/>
    </row>
    <row r="44" spans="1:18" ht="30" customHeight="1" x14ac:dyDescent="0.25">
      <c r="A44" s="80"/>
      <c r="B44" s="109" t="s">
        <v>35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3"/>
      <c r="N44" s="26"/>
      <c r="O44" s="26"/>
      <c r="P44" s="27"/>
      <c r="Q44" s="27"/>
      <c r="R44" s="12"/>
    </row>
    <row r="45" spans="1:18" ht="19.5" customHeight="1" x14ac:dyDescent="0.25">
      <c r="N45" s="26"/>
      <c r="O45" s="26"/>
      <c r="P45" s="27"/>
      <c r="Q45" s="27"/>
      <c r="R45" s="12"/>
    </row>
    <row r="46" spans="1:18" x14ac:dyDescent="0.25">
      <c r="N46" s="26"/>
      <c r="O46" s="26"/>
      <c r="P46" s="27"/>
      <c r="Q46" s="27"/>
      <c r="R46" s="12"/>
    </row>
    <row r="47" spans="1:18" x14ac:dyDescent="0.25">
      <c r="N47" s="26"/>
      <c r="O47" s="26"/>
      <c r="P47" s="27"/>
      <c r="Q47" s="27"/>
      <c r="R47" s="12"/>
    </row>
    <row r="48" spans="1:18" x14ac:dyDescent="0.25">
      <c r="N48" s="26"/>
      <c r="O48" s="26"/>
      <c r="P48" s="27"/>
      <c r="Q48" s="27"/>
      <c r="R48" s="12"/>
    </row>
    <row r="49" spans="14:18" x14ac:dyDescent="0.25">
      <c r="N49" s="26"/>
      <c r="O49" s="26"/>
      <c r="P49" s="27"/>
      <c r="Q49" s="27"/>
      <c r="R49" s="12"/>
    </row>
    <row r="50" spans="14:18" x14ac:dyDescent="0.25">
      <c r="N50" s="26"/>
      <c r="O50" s="26"/>
      <c r="P50" s="27"/>
      <c r="Q50" s="27"/>
      <c r="R50" s="12"/>
    </row>
    <row r="51" spans="14:18" x14ac:dyDescent="0.25">
      <c r="N51" s="26"/>
      <c r="O51" s="26"/>
      <c r="P51" s="27"/>
      <c r="Q51" s="27"/>
      <c r="R51" s="12"/>
    </row>
    <row r="52" spans="14:18" x14ac:dyDescent="0.25">
      <c r="N52" s="26"/>
      <c r="O52" s="26"/>
      <c r="P52" s="27"/>
      <c r="Q52" s="27"/>
      <c r="R52" s="12"/>
    </row>
    <row r="53" spans="14:18" x14ac:dyDescent="0.25">
      <c r="N53" s="26"/>
      <c r="O53" s="26"/>
      <c r="P53" s="27"/>
      <c r="Q53" s="27"/>
      <c r="R53" s="12"/>
    </row>
    <row r="54" spans="14:18" x14ac:dyDescent="0.25">
      <c r="N54" s="27"/>
      <c r="O54" s="27"/>
      <c r="P54" s="27"/>
      <c r="Q54" s="27"/>
      <c r="R54" s="12"/>
    </row>
  </sheetData>
  <sortState ref="A5:P20">
    <sortCondition ref="A5"/>
  </sortState>
  <mergeCells count="15">
    <mergeCell ref="A7:J7"/>
    <mergeCell ref="G19:P19"/>
    <mergeCell ref="B43:K43"/>
    <mergeCell ref="G13:P13"/>
    <mergeCell ref="B11:F11"/>
    <mergeCell ref="B23:F23"/>
    <mergeCell ref="B44:L44"/>
    <mergeCell ref="B30:K30"/>
    <mergeCell ref="B31:K31"/>
    <mergeCell ref="B32:K32"/>
    <mergeCell ref="B34:K34"/>
    <mergeCell ref="B35:K35"/>
    <mergeCell ref="B36:K36"/>
    <mergeCell ref="B38:K38"/>
    <mergeCell ref="B41:K41"/>
  </mergeCells>
  <printOptions horizontalCentered="1"/>
  <pageMargins left="0" right="0" top="0.5" bottom="0.25" header="0.3" footer="0.05"/>
  <pageSetup scale="47" orientation="landscape" r:id="rId1"/>
  <headerFooter alignWithMargins="0"/>
  <ignoredErrors>
    <ignoredError sqref="C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L29" sqref="L28:L29"/>
    </sheetView>
  </sheetViews>
  <sheetFormatPr defaultColWidth="9.140625" defaultRowHeight="12.75" x14ac:dyDescent="0.2"/>
  <cols>
    <col min="1" max="1" width="24.85546875" style="96" customWidth="1"/>
    <col min="2" max="9" width="12.28515625" style="108" bestFit="1" customWidth="1"/>
    <col min="10" max="10" width="11.42578125" style="108" customWidth="1"/>
    <col min="11" max="12" width="9.140625" style="96"/>
    <col min="13" max="13" width="0" style="96" hidden="1" customWidth="1"/>
    <col min="14" max="16384" width="9.140625" style="96"/>
  </cols>
  <sheetData>
    <row r="1" spans="1:13" ht="30" customHeight="1" x14ac:dyDescent="0.2">
      <c r="A1" s="120" t="s">
        <v>65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3" ht="30" customHeight="1" x14ac:dyDescent="0.2">
      <c r="A2" s="121" t="s">
        <v>79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x14ac:dyDescent="0.2">
      <c r="A3" s="97"/>
      <c r="B3" s="98"/>
      <c r="C3" s="98"/>
      <c r="D3" s="98"/>
      <c r="E3" s="98"/>
      <c r="F3" s="98"/>
      <c r="G3" s="98"/>
      <c r="H3" s="98"/>
      <c r="I3" s="98"/>
      <c r="J3" s="98"/>
      <c r="M3" s="96">
        <f>309*0.85</f>
        <v>262.64999999999998</v>
      </c>
    </row>
    <row r="4" spans="1:13" ht="35.25" customHeight="1" x14ac:dyDescent="0.3">
      <c r="A4" s="99" t="s">
        <v>66</v>
      </c>
      <c r="B4" s="122" t="s">
        <v>67</v>
      </c>
      <c r="C4" s="123"/>
      <c r="D4" s="123"/>
      <c r="E4" s="123"/>
      <c r="F4" s="123"/>
      <c r="G4" s="123"/>
      <c r="H4" s="123"/>
      <c r="I4" s="123"/>
      <c r="J4" s="124"/>
    </row>
    <row r="5" spans="1:13" ht="25.5" customHeight="1" x14ac:dyDescent="0.35">
      <c r="A5" s="100" t="s">
        <v>68</v>
      </c>
      <c r="B5" s="101">
        <v>1</v>
      </c>
      <c r="C5" s="101" t="s">
        <v>69</v>
      </c>
      <c r="D5" s="101" t="s">
        <v>70</v>
      </c>
      <c r="E5" s="101" t="s">
        <v>71</v>
      </c>
      <c r="F5" s="101" t="s">
        <v>72</v>
      </c>
      <c r="G5" s="101" t="s">
        <v>73</v>
      </c>
      <c r="H5" s="101" t="s">
        <v>74</v>
      </c>
      <c r="I5" s="101" t="s">
        <v>75</v>
      </c>
      <c r="J5" s="101" t="s">
        <v>76</v>
      </c>
    </row>
    <row r="6" spans="1:13" ht="20.100000000000001" customHeight="1" x14ac:dyDescent="0.35">
      <c r="A6" s="102">
        <v>1</v>
      </c>
      <c r="B6" s="103">
        <v>100</v>
      </c>
      <c r="C6" s="103">
        <f>$B$6*C5</f>
        <v>200</v>
      </c>
      <c r="D6" s="103">
        <f t="shared" ref="D6:J6" si="0">$B$6*D5</f>
        <v>300</v>
      </c>
      <c r="E6" s="103">
        <f t="shared" si="0"/>
        <v>400</v>
      </c>
      <c r="F6" s="103">
        <f t="shared" si="0"/>
        <v>500</v>
      </c>
      <c r="G6" s="103">
        <f t="shared" si="0"/>
        <v>600</v>
      </c>
      <c r="H6" s="103">
        <f t="shared" si="0"/>
        <v>700</v>
      </c>
      <c r="I6" s="103">
        <f t="shared" si="0"/>
        <v>800</v>
      </c>
      <c r="J6" s="103">
        <f t="shared" si="0"/>
        <v>900</v>
      </c>
    </row>
    <row r="7" spans="1:13" ht="20.100000000000001" customHeight="1" x14ac:dyDescent="0.35">
      <c r="A7" s="102">
        <v>2</v>
      </c>
      <c r="B7" s="103">
        <f>B6*A7</f>
        <v>200</v>
      </c>
      <c r="C7" s="103">
        <f>$B$7*C5</f>
        <v>400</v>
      </c>
      <c r="D7" s="103">
        <f t="shared" ref="D7:J7" si="1">$B$7*D5</f>
        <v>600</v>
      </c>
      <c r="E7" s="103">
        <f t="shared" si="1"/>
        <v>800</v>
      </c>
      <c r="F7" s="103">
        <f t="shared" si="1"/>
        <v>1000</v>
      </c>
      <c r="G7" s="103">
        <f t="shared" si="1"/>
        <v>1200</v>
      </c>
      <c r="H7" s="103">
        <f t="shared" si="1"/>
        <v>1400</v>
      </c>
      <c r="I7" s="103">
        <f t="shared" si="1"/>
        <v>1600</v>
      </c>
      <c r="J7" s="103">
        <f t="shared" si="1"/>
        <v>1800</v>
      </c>
    </row>
    <row r="8" spans="1:13" ht="20.100000000000001" customHeight="1" x14ac:dyDescent="0.35">
      <c r="A8" s="102">
        <v>3</v>
      </c>
      <c r="B8" s="103">
        <f>B6*A8</f>
        <v>300</v>
      </c>
      <c r="C8" s="103">
        <f>$B$8*C5</f>
        <v>600</v>
      </c>
      <c r="D8" s="103">
        <f t="shared" ref="D8:J8" si="2">$B$8*D5</f>
        <v>900</v>
      </c>
      <c r="E8" s="103">
        <f t="shared" si="2"/>
        <v>1200</v>
      </c>
      <c r="F8" s="103">
        <f t="shared" si="2"/>
        <v>1500</v>
      </c>
      <c r="G8" s="103">
        <f t="shared" si="2"/>
        <v>1800</v>
      </c>
      <c r="H8" s="103">
        <f t="shared" si="2"/>
        <v>2100</v>
      </c>
      <c r="I8" s="103">
        <f t="shared" si="2"/>
        <v>2400</v>
      </c>
      <c r="J8" s="103">
        <f t="shared" si="2"/>
        <v>2700</v>
      </c>
    </row>
    <row r="9" spans="1:13" ht="20.100000000000001" customHeight="1" x14ac:dyDescent="0.35">
      <c r="A9" s="102">
        <v>4</v>
      </c>
      <c r="B9" s="103">
        <f>B6*A9</f>
        <v>400</v>
      </c>
      <c r="C9" s="103">
        <f>$B$9*C5</f>
        <v>800</v>
      </c>
      <c r="D9" s="103">
        <f t="shared" ref="D9:J9" si="3">$B$9*D5</f>
        <v>1200</v>
      </c>
      <c r="E9" s="103">
        <f t="shared" si="3"/>
        <v>1600</v>
      </c>
      <c r="F9" s="103">
        <f t="shared" si="3"/>
        <v>2000</v>
      </c>
      <c r="G9" s="103">
        <f t="shared" si="3"/>
        <v>2400</v>
      </c>
      <c r="H9" s="103">
        <f t="shared" si="3"/>
        <v>2800</v>
      </c>
      <c r="I9" s="103">
        <f t="shared" si="3"/>
        <v>3200</v>
      </c>
      <c r="J9" s="103">
        <f t="shared" si="3"/>
        <v>3600</v>
      </c>
    </row>
    <row r="10" spans="1:13" ht="20.100000000000001" customHeight="1" x14ac:dyDescent="0.35">
      <c r="A10" s="102">
        <v>5</v>
      </c>
      <c r="B10" s="103">
        <f>B6*A10</f>
        <v>500</v>
      </c>
      <c r="C10" s="103">
        <f>$B$10*C5</f>
        <v>1000</v>
      </c>
      <c r="D10" s="103">
        <f t="shared" ref="D10:J10" si="4">$B$10*D5</f>
        <v>1500</v>
      </c>
      <c r="E10" s="103">
        <f t="shared" si="4"/>
        <v>2000</v>
      </c>
      <c r="F10" s="103">
        <f t="shared" si="4"/>
        <v>2500</v>
      </c>
      <c r="G10" s="103">
        <f t="shared" si="4"/>
        <v>3000</v>
      </c>
      <c r="H10" s="103">
        <f t="shared" si="4"/>
        <v>3500</v>
      </c>
      <c r="I10" s="103">
        <f t="shared" si="4"/>
        <v>4000</v>
      </c>
      <c r="J10" s="103">
        <f t="shared" si="4"/>
        <v>4500</v>
      </c>
    </row>
    <row r="11" spans="1:13" ht="20.100000000000001" customHeight="1" x14ac:dyDescent="0.35">
      <c r="A11" s="102">
        <v>6</v>
      </c>
      <c r="B11" s="103">
        <f>B6*6</f>
        <v>600</v>
      </c>
      <c r="C11" s="103">
        <f>$B$11*C5</f>
        <v>1200</v>
      </c>
      <c r="D11" s="103">
        <f t="shared" ref="D11:J11" si="5">$B$11*D5</f>
        <v>1800</v>
      </c>
      <c r="E11" s="103">
        <f t="shared" si="5"/>
        <v>2400</v>
      </c>
      <c r="F11" s="103">
        <f t="shared" si="5"/>
        <v>3000</v>
      </c>
      <c r="G11" s="103">
        <f t="shared" si="5"/>
        <v>3600</v>
      </c>
      <c r="H11" s="103">
        <f t="shared" si="5"/>
        <v>4200</v>
      </c>
      <c r="I11" s="103">
        <f t="shared" si="5"/>
        <v>4800</v>
      </c>
      <c r="J11" s="103">
        <f t="shared" si="5"/>
        <v>5400</v>
      </c>
    </row>
    <row r="12" spans="1:13" ht="21" customHeight="1" x14ac:dyDescent="0.2">
      <c r="A12" s="97"/>
      <c r="B12" s="98"/>
      <c r="C12" s="98"/>
      <c r="D12" s="98"/>
      <c r="E12" s="98"/>
      <c r="F12" s="98"/>
      <c r="G12" s="98"/>
      <c r="H12" s="98"/>
      <c r="I12" s="98"/>
      <c r="J12" s="98"/>
    </row>
    <row r="13" spans="1:13" x14ac:dyDescent="0.2">
      <c r="A13" s="97"/>
      <c r="B13" s="98"/>
      <c r="C13" s="98"/>
      <c r="D13" s="98"/>
      <c r="E13" s="98"/>
      <c r="F13" s="98"/>
      <c r="G13" s="98"/>
      <c r="H13" s="98"/>
      <c r="I13" s="98"/>
      <c r="J13" s="98"/>
    </row>
    <row r="14" spans="1:13" ht="35.25" customHeight="1" x14ac:dyDescent="0.3">
      <c r="A14" s="99" t="s">
        <v>77</v>
      </c>
      <c r="B14" s="125" t="s">
        <v>67</v>
      </c>
      <c r="C14" s="126"/>
      <c r="D14" s="126"/>
      <c r="E14" s="126"/>
      <c r="F14" s="126"/>
      <c r="G14" s="98"/>
      <c r="H14" s="98"/>
      <c r="I14" s="98"/>
      <c r="J14" s="98"/>
    </row>
    <row r="15" spans="1:13" ht="24.75" customHeight="1" x14ac:dyDescent="0.35">
      <c r="A15" s="100" t="s">
        <v>68</v>
      </c>
      <c r="B15" s="101">
        <v>1</v>
      </c>
      <c r="C15" s="101" t="s">
        <v>69</v>
      </c>
      <c r="D15" s="101" t="s">
        <v>70</v>
      </c>
      <c r="E15" s="101" t="s">
        <v>71</v>
      </c>
      <c r="F15" s="101" t="s">
        <v>72</v>
      </c>
      <c r="G15" s="104"/>
      <c r="H15" s="104"/>
      <c r="I15" s="104"/>
      <c r="J15" s="104"/>
      <c r="M15" s="96">
        <f>417*0.85</f>
        <v>354.45</v>
      </c>
    </row>
    <row r="16" spans="1:13" ht="20.100000000000001" customHeight="1" x14ac:dyDescent="0.35">
      <c r="A16" s="105">
        <v>1</v>
      </c>
      <c r="B16" s="106">
        <v>167</v>
      </c>
      <c r="C16" s="106">
        <f>$B$16*C15</f>
        <v>334</v>
      </c>
      <c r="D16" s="106">
        <f t="shared" ref="D16:F16" si="6">$B$16*D15</f>
        <v>501</v>
      </c>
      <c r="E16" s="106">
        <f t="shared" si="6"/>
        <v>668</v>
      </c>
      <c r="F16" s="106">
        <f t="shared" si="6"/>
        <v>835</v>
      </c>
      <c r="G16" s="98"/>
      <c r="H16" s="98"/>
      <c r="I16" s="98"/>
      <c r="J16" s="98"/>
    </row>
    <row r="17" spans="1:10" ht="20.100000000000001" customHeight="1" x14ac:dyDescent="0.35">
      <c r="A17" s="107">
        <v>2</v>
      </c>
      <c r="B17" s="106">
        <f>B16*A17</f>
        <v>334</v>
      </c>
      <c r="C17" s="106">
        <f>$B$17*C15</f>
        <v>668</v>
      </c>
      <c r="D17" s="106">
        <f t="shared" ref="D17:F17" si="7">$B$17*D15</f>
        <v>1002</v>
      </c>
      <c r="E17" s="106">
        <f t="shared" si="7"/>
        <v>1336</v>
      </c>
      <c r="F17" s="106">
        <f t="shared" si="7"/>
        <v>1670</v>
      </c>
      <c r="G17" s="98"/>
      <c r="H17" s="98"/>
      <c r="I17" s="98"/>
      <c r="J17" s="98"/>
    </row>
    <row r="18" spans="1:10" ht="20.100000000000001" customHeight="1" x14ac:dyDescent="0.35">
      <c r="A18" s="107">
        <v>3</v>
      </c>
      <c r="B18" s="106">
        <f>B16*A18</f>
        <v>501</v>
      </c>
      <c r="C18" s="106">
        <f>$B$18*C15</f>
        <v>1002</v>
      </c>
      <c r="D18" s="106">
        <f t="shared" ref="D18:F18" si="8">$B$18*D15</f>
        <v>1503</v>
      </c>
      <c r="E18" s="106">
        <f t="shared" si="8"/>
        <v>2004</v>
      </c>
      <c r="F18" s="106">
        <f t="shared" si="8"/>
        <v>2505</v>
      </c>
      <c r="G18" s="98"/>
      <c r="H18" s="98"/>
      <c r="I18" s="98"/>
      <c r="J18" s="98"/>
    </row>
    <row r="19" spans="1:10" ht="20.100000000000001" customHeight="1" x14ac:dyDescent="0.35">
      <c r="A19" s="107">
        <v>4</v>
      </c>
      <c r="B19" s="106">
        <f>B16*A19</f>
        <v>668</v>
      </c>
      <c r="C19" s="106">
        <f>$B$19*C15</f>
        <v>1336</v>
      </c>
      <c r="D19" s="106">
        <f t="shared" ref="D19:F19" si="9">$B$19*D15</f>
        <v>2004</v>
      </c>
      <c r="E19" s="106">
        <f t="shared" si="9"/>
        <v>2672</v>
      </c>
      <c r="F19" s="106">
        <f t="shared" si="9"/>
        <v>3340</v>
      </c>
      <c r="G19" s="98"/>
      <c r="H19" s="98"/>
      <c r="I19" s="98"/>
      <c r="J19" s="98"/>
    </row>
    <row r="20" spans="1:10" ht="20.100000000000001" customHeight="1" x14ac:dyDescent="0.35">
      <c r="A20" s="107">
        <v>5</v>
      </c>
      <c r="B20" s="106">
        <f>B16*A20</f>
        <v>835</v>
      </c>
      <c r="C20" s="106">
        <f>$B$20*C15</f>
        <v>1670</v>
      </c>
      <c r="D20" s="106">
        <f t="shared" ref="D20:F20" si="10">$B$20*D15</f>
        <v>2505</v>
      </c>
      <c r="E20" s="106">
        <f t="shared" si="10"/>
        <v>3340</v>
      </c>
      <c r="F20" s="106">
        <f t="shared" si="10"/>
        <v>4175</v>
      </c>
      <c r="G20" s="98"/>
      <c r="H20" s="98"/>
      <c r="I20" s="98"/>
      <c r="J20" s="98"/>
    </row>
    <row r="21" spans="1:10" ht="20.25" customHeight="1" x14ac:dyDescent="0.35">
      <c r="A21" s="107">
        <v>6</v>
      </c>
      <c r="B21" s="106">
        <f>B16*6</f>
        <v>1002</v>
      </c>
      <c r="C21" s="106">
        <f>$B$21*C15</f>
        <v>2004</v>
      </c>
      <c r="D21" s="106">
        <f t="shared" ref="D21:F21" si="11">$B$21*D15</f>
        <v>3006</v>
      </c>
      <c r="E21" s="106">
        <f t="shared" si="11"/>
        <v>4008</v>
      </c>
      <c r="F21" s="106">
        <f t="shared" si="11"/>
        <v>5010</v>
      </c>
      <c r="G21" s="98"/>
      <c r="H21" s="98"/>
      <c r="I21" s="98"/>
      <c r="J21" s="98"/>
    </row>
  </sheetData>
  <mergeCells count="4">
    <mergeCell ref="A1:J1"/>
    <mergeCell ref="A2:J2"/>
    <mergeCell ref="B4:J4"/>
    <mergeCell ref="B14:F14"/>
  </mergeCells>
  <printOptions horizontalCentered="1"/>
  <pageMargins left="0.25" right="0.25" top="0.25" bottom="0.25" header="0" footer="0"/>
  <pageSetup orientation="landscape" horizontalDpi="300" verticalDpi="300" r:id="rId1"/>
  <headerFooter alignWithMargins="0">
    <oddFooter xml:space="preserve">&amp;L
</oddFooter>
  </headerFooter>
  <ignoredErrors>
    <ignoredError sqref="C5:J5 C15:F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 Template</vt:lpstr>
      <vt:lpstr>Contract</vt:lpstr>
      <vt:lpstr>'Pay Template'!Print_Titles</vt:lpstr>
    </vt:vector>
  </TitlesOfParts>
  <Company>Ball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dehile@bsu.edu</dc:creator>
  <cp:lastModifiedBy>Bright, Heather A.</cp:lastModifiedBy>
  <cp:lastPrinted>2020-02-10T19:31:37Z</cp:lastPrinted>
  <dcterms:created xsi:type="dcterms:W3CDTF">2003-04-21T22:05:15Z</dcterms:created>
  <dcterms:modified xsi:type="dcterms:W3CDTF">2022-04-07T19:22:39Z</dcterms:modified>
</cp:coreProperties>
</file>